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<sst xmlns="http://schemas.openxmlformats.org/spreadsheetml/2006/main" count="33" uniqueCount="33">
  <si>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</si>
  <si>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</si>
  <si>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</si>
  <si>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</si>
  <si>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</si>
  <si>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</si>
  <si>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</si>
  <si>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</si>
  <si>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</si>
  <si>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</si>
  <si>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</si>
  <si>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</si>
  <si>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</si>
  <si>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</si>
  <si>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</si>
  <si>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</si>
  <si>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</si>
  <si>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</si>
  <si>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</si>
  <si>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</si>
  <si>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</si>
  <si>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</si>
  <si>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</si>
  <si>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</si>
  <si>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</si>
  <si>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</si>
  <si>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</si>
  <si>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</si>
  <si>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 xml:space="preserve">11540,00 - ремонт трубопровода канализации (5 подъезд).                                                                            24726,00 - ремонт кровли (1 подъезд).                     </t>
  </si>
  <si>
    <t>1220,00 - установка крана шарового д-15 мм ГВС (подвал сброс).</t>
  </si>
  <si>
    <t xml:space="preserve">127102,00 - изготовление и установка ограждения.                                                                             465014,00 - ремонт отмостки.                        </t>
  </si>
  <si>
    <t>2745,00 - ремонт стыков стеновых панелей (кв. 111).</t>
  </si>
  <si>
    <t xml:space="preserve">3225,00 - ремонт трубопровода канализации (кв. 88).                                                                                  40981,00 - ремонт кровли (кв. 70).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</si>
</sst>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3">
      <selection activeCell="H25" sqref="H24:H25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2119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д.52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9745.09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1363900.6099999999</v>
      </c>
    </row>
    <row r="11" spans="1:5" ht="15.75">
      <c r="A11" s="3">
        <v>1</v>
      </c>
      <c r="B11" s="9" t="s">
        <v>4</v>
      </c>
      <c r="C11" s="5">
        <f>VLOOKUP(A1,'[1]2021'!$A$1:$AH$101,5,0)</f>
        <v>22578.54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26211.75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25508.190000000002</v>
      </c>
      <c r="D13" s="5">
        <f>VLOOKUP(A1,'[1]2021'!$A$1:$AH$101,20,0)</f>
        <v>0</v>
      </c>
      <c r="E13" s="7"/>
    </row>
    <row r="14" spans="1:5" ht="47.25">
      <c r="A14" s="3">
        <v>4</v>
      </c>
      <c r="B14" s="9" t="s">
        <v>7</v>
      </c>
      <c r="C14" s="5">
        <f>VLOOKUP(A1,'[1]2021'!$A$1:$AH$101,8,0)</f>
        <v>25245.21</v>
      </c>
      <c r="D14" s="5">
        <f>VLOOKUP(A1,'[1]2021'!$A$1:$AH$101,21,0)</f>
        <v>36266</v>
      </c>
      <c r="E14" s="7" t="s">
        <v>28</v>
      </c>
    </row>
    <row r="15" spans="1:5" ht="15.75">
      <c r="A15" s="3">
        <v>5</v>
      </c>
      <c r="B15" s="9" t="s">
        <v>8</v>
      </c>
      <c r="C15" s="5">
        <f>VLOOKUP(A1,'[1]2021'!$A$1:$AH$101,9,0)</f>
        <v>30946.95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27851.64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26735.59</v>
      </c>
      <c r="D17" s="5">
        <f>VLOOKUP(A1,'[1]2021'!$A$1:$AH$101,24,0)</f>
        <v>0</v>
      </c>
      <c r="E17" s="7"/>
    </row>
    <row r="18" spans="1:5" ht="31.5">
      <c r="A18" s="3">
        <v>8</v>
      </c>
      <c r="B18" s="9" t="s">
        <v>11</v>
      </c>
      <c r="C18" s="5">
        <f>VLOOKUP(A1,'[1]2021'!$A$1:$AH$101,12,0)</f>
        <v>25415.170000000002</v>
      </c>
      <c r="D18" s="5">
        <f>VLOOKUP(A1,'[1]2021'!$A$1:$AH$102,25,0)</f>
        <v>1220</v>
      </c>
      <c r="E18" s="7" t="s">
        <v>29</v>
      </c>
    </row>
    <row r="19" spans="1:5" ht="47.25">
      <c r="A19" s="3">
        <v>9</v>
      </c>
      <c r="B19" s="9" t="s">
        <v>12</v>
      </c>
      <c r="C19" s="5">
        <f>VLOOKUP(A1,'[1]2021'!$A$1:$AH$101,13,0)</f>
        <v>27142.14</v>
      </c>
      <c r="D19" s="5">
        <f>VLOOKUP(A1,'[1]2021'!$A$1:$AH$101,26,0)</f>
        <v>592116</v>
      </c>
      <c r="E19" s="7" t="s">
        <v>30</v>
      </c>
    </row>
    <row r="20" spans="1:5" ht="31.5">
      <c r="A20" s="3">
        <v>10</v>
      </c>
      <c r="B20" s="9" t="s">
        <v>13</v>
      </c>
      <c r="C20" s="5">
        <f>VLOOKUP(A1,'[1]2021'!$A$1:$AH$101,14,0)</f>
        <v>29663.9</v>
      </c>
      <c r="D20" s="5">
        <f>VLOOKUP(A1,'[1]2021'!$A$1:$AH$101,27,0)</f>
        <v>2745</v>
      </c>
      <c r="E20" s="7" t="s">
        <v>31</v>
      </c>
    </row>
    <row r="21" spans="1:5" ht="15.75">
      <c r="A21" s="3">
        <v>11</v>
      </c>
      <c r="B21" s="9" t="s">
        <v>14</v>
      </c>
      <c r="C21" s="5">
        <f>VLOOKUP(A1,'[1]2021'!$A$1:$AH$101,15,0)</f>
        <v>25057.56</v>
      </c>
      <c r="D21" s="5">
        <f>VLOOKUP(A1,'[1]2021'!$A$1:$AH$101,28,0)</f>
        <v>0</v>
      </c>
      <c r="E21" s="7"/>
    </row>
    <row r="22" spans="1:5" ht="47.25">
      <c r="A22" s="3">
        <v>12</v>
      </c>
      <c r="B22" s="9" t="s">
        <v>15</v>
      </c>
      <c r="C22" s="5">
        <f>VLOOKUP(A1,'[1]2021'!$A$1:$AH$101,16,0)</f>
        <v>31665.91</v>
      </c>
      <c r="D22" s="5">
        <f>VLOOKUP(A1,'[1]2021'!$A$1:$AH$101,29,0)</f>
        <v>44206</v>
      </c>
      <c r="E22" s="7" t="s">
        <v>32</v>
      </c>
    </row>
    <row r="23" spans="1:5" ht="15.75">
      <c r="A23" s="22" t="s">
        <v>16</v>
      </c>
      <c r="B23" s="23"/>
      <c r="C23" s="6">
        <f>SUM(C11:C22)</f>
        <v>324022.55</v>
      </c>
      <c r="D23" s="6">
        <f>SUM(D11:D22)</f>
        <v>676553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1011370.1599999999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2022-02-09T10:15:46Z</dcterms:modified>
  <cp:category/>
  <cp:version/>
  <cp:contentType/>
  <cp:contentStatus/>
</cp:coreProperties>
</file>